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20115" windowHeight="7995"/>
  </bookViews>
  <sheets>
    <sheet name="Model 5.2 - @RISK for Excel" sheetId="1" r:id="rId1"/>
    <sheet name="ModelRiskSYS1" sheetId="4" state="hidden" r:id="rId2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NewMatrix1">'Model 5.2 - @RISK for Excel'!$AI$10:$AN$15</definedName>
    <definedName name="Pal_Workbook_GUID" hidden="1">"EBILAN67MJI7G5NWA1FBGCCU"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imOpt_CheckPrecisionAfter" hidden="1">100</definedName>
    <definedName name="SimOpt_GotoSample" hidden="1">0</definedName>
    <definedName name="SimOpt_Macros0" hidden="1">""</definedName>
    <definedName name="SimOpt_Macros1" hidden="1">""</definedName>
    <definedName name="SimOpt_Macros2" hidden="1">""</definedName>
    <definedName name="SimOpt_Macros3" hidden="1">""</definedName>
    <definedName name="SimOpt_MacrosUsage" hidden="1">0</definedName>
    <definedName name="SimOpt_MinSimBufferSize" hidden="1">5000000</definedName>
    <definedName name="SimOpt_RefreshExcel" hidden="1">0</definedName>
    <definedName name="SimOpt_RefreshRate" hidden="1">10</definedName>
    <definedName name="SimOpt_SamplesCount" hidden="1">5000</definedName>
    <definedName name="SimOpt_Seed0" hidden="1">0</definedName>
    <definedName name="SimOpt_SeedFixed" hidden="1">0</definedName>
    <definedName name="SimOpt_SeedMultiplyType" hidden="1">0</definedName>
    <definedName name="SimOpt_ShowResultsAtEnd" hidden="1">1</definedName>
    <definedName name="SimOpt_SimName0" hidden="1">""</definedName>
    <definedName name="SimOpt_SimsCount" hidden="1">1</definedName>
    <definedName name="SimOpt_StopOnOutputError" hidden="1">0</definedName>
  </definedNames>
  <calcPr calcId="145621"/>
</workbook>
</file>

<file path=xl/calcChain.xml><?xml version="1.0" encoding="utf-8"?>
<calcChain xmlns="http://schemas.openxmlformats.org/spreadsheetml/2006/main">
  <c r="AH15" i="1" l="1"/>
  <c r="AH14" i="1"/>
  <c r="AH13" i="1"/>
  <c r="AH12" i="1"/>
  <c r="AH11" i="1"/>
  <c r="AH10" i="1"/>
  <c r="T29" i="1"/>
  <c r="U29" i="1"/>
  <c r="V29" i="1"/>
  <c r="W29" i="1"/>
  <c r="X29" i="1"/>
  <c r="Y29" i="1"/>
  <c r="Z29" i="1"/>
  <c r="AA29" i="1"/>
  <c r="AB29" i="1"/>
  <c r="AC29" i="1"/>
  <c r="AD29" i="1"/>
  <c r="R20" i="1"/>
  <c r="R19" i="1"/>
  <c r="J15" i="1"/>
  <c r="I15" i="1"/>
  <c r="H15" i="1"/>
  <c r="R14" i="1"/>
  <c r="J13" i="1"/>
  <c r="I13" i="1"/>
  <c r="R13" i="1"/>
  <c r="R12" i="1"/>
  <c r="R11" i="1"/>
  <c r="H10" i="1"/>
  <c r="R10" i="1"/>
  <c r="R9" i="1"/>
  <c r="E9" i="1"/>
  <c r="AA9" i="1"/>
  <c r="T9" i="1"/>
  <c r="Z9" i="1"/>
  <c r="U9" i="1"/>
  <c r="AB9" i="1"/>
  <c r="Y9" i="1"/>
  <c r="V9" i="1"/>
  <c r="AD9" i="1"/>
  <c r="X9" i="1"/>
  <c r="AC9" i="1"/>
  <c r="R15" i="1"/>
  <c r="W9" i="1"/>
  <c r="AE9" i="1"/>
  <c r="AF9" i="1"/>
  <c r="E11" i="1"/>
  <c r="E15" i="1"/>
  <c r="E13" i="1"/>
  <c r="E12" i="1"/>
  <c r="E19" i="1"/>
  <c r="E10" i="1"/>
  <c r="E20" i="1"/>
  <c r="E14" i="1"/>
  <c r="X19" i="1" l="1"/>
  <c r="X26" i="1" s="1"/>
  <c r="X20" i="1"/>
  <c r="T20" i="1"/>
  <c r="U20" i="1"/>
  <c r="AC20" i="1"/>
  <c r="Z20" i="1"/>
  <c r="AB19" i="1"/>
  <c r="W19" i="1"/>
  <c r="AA19" i="1"/>
  <c r="AC19" i="1"/>
  <c r="AC26" i="1" s="1"/>
  <c r="AD13" i="1"/>
  <c r="U13" i="1"/>
  <c r="AC13" i="1"/>
  <c r="Y13" i="1"/>
  <c r="AA13" i="1"/>
  <c r="Z13" i="1"/>
  <c r="W13" i="1"/>
  <c r="X13" i="1"/>
  <c r="AB13" i="1"/>
  <c r="V13" i="1"/>
  <c r="T13" i="1"/>
  <c r="V12" i="1"/>
  <c r="Z12" i="1"/>
  <c r="T12" i="1"/>
  <c r="AA12" i="1"/>
  <c r="X12" i="1"/>
  <c r="Y12" i="1"/>
  <c r="W12" i="1"/>
  <c r="AD12" i="1"/>
  <c r="AC12" i="1"/>
  <c r="AB12" i="1"/>
  <c r="U12" i="1"/>
  <c r="AD15" i="1"/>
  <c r="AB15" i="1"/>
  <c r="AA15" i="1"/>
  <c r="W15" i="1"/>
  <c r="Y15" i="1"/>
  <c r="X15" i="1"/>
  <c r="U15" i="1"/>
  <c r="V15" i="1"/>
  <c r="Z15" i="1"/>
  <c r="AC15" i="1"/>
  <c r="T15" i="1"/>
  <c r="U11" i="1"/>
  <c r="Y11" i="1"/>
  <c r="AC11" i="1"/>
  <c r="T11" i="1"/>
  <c r="AA11" i="1"/>
  <c r="W11" i="1"/>
  <c r="Z11" i="1"/>
  <c r="X11" i="1"/>
  <c r="V11" i="1"/>
  <c r="AB11" i="1"/>
  <c r="AD11" i="1"/>
  <c r="U14" i="1"/>
  <c r="AC14" i="1"/>
  <c r="T14" i="1"/>
  <c r="W14" i="1"/>
  <c r="AA14" i="1"/>
  <c r="V14" i="1"/>
  <c r="Z14" i="1"/>
  <c r="AD14" i="1"/>
  <c r="X14" i="1"/>
  <c r="AB14" i="1"/>
  <c r="Y14" i="1"/>
  <c r="AB10" i="1"/>
  <c r="T10" i="1"/>
  <c r="V10" i="1"/>
  <c r="U10" i="1"/>
  <c r="Y10" i="1"/>
  <c r="W10" i="1"/>
  <c r="X10" i="1"/>
  <c r="AD10" i="1"/>
  <c r="AC10" i="1"/>
  <c r="Z10" i="1"/>
  <c r="AA10" i="1"/>
  <c r="AB20" i="1"/>
  <c r="AA20" i="1"/>
  <c r="V20" i="1"/>
  <c r="Y20" i="1"/>
  <c r="AD20" i="1"/>
  <c r="W20" i="1"/>
  <c r="Z19" i="1"/>
  <c r="V19" i="1"/>
  <c r="T19" i="1"/>
  <c r="AD19" i="1"/>
  <c r="Y19" i="1"/>
  <c r="U19" i="1"/>
  <c r="AB26" i="1" l="1"/>
  <c r="T26" i="1"/>
  <c r="AA26" i="1"/>
  <c r="Z26" i="1"/>
  <c r="W26" i="1"/>
  <c r="AE20" i="1"/>
  <c r="AF20" i="1" s="1"/>
  <c r="AA25" i="1"/>
  <c r="AA27" i="1" s="1"/>
  <c r="AA30" i="1" s="1"/>
  <c r="X25" i="1"/>
  <c r="X27" i="1" s="1"/>
  <c r="X30" i="1" s="1"/>
  <c r="V25" i="1"/>
  <c r="AE13" i="1"/>
  <c r="AF13" i="1" s="1"/>
  <c r="AE19" i="1"/>
  <c r="AF19" i="1" s="1"/>
  <c r="U26" i="1"/>
  <c r="W25" i="1"/>
  <c r="T25" i="1"/>
  <c r="AE10" i="1"/>
  <c r="AF10" i="1" s="1"/>
  <c r="Y26" i="1"/>
  <c r="AC25" i="1"/>
  <c r="AC27" i="1" s="1"/>
  <c r="AC30" i="1" s="1"/>
  <c r="Y25" i="1"/>
  <c r="AB25" i="1"/>
  <c r="AD26" i="1"/>
  <c r="AD25" i="1"/>
  <c r="U25" i="1"/>
  <c r="AE14" i="1"/>
  <c r="AF14" i="1" s="1"/>
  <c r="AE11" i="1"/>
  <c r="AF11" i="1" s="1"/>
  <c r="AE15" i="1"/>
  <c r="AF15" i="1" s="1"/>
  <c r="AE12" i="1"/>
  <c r="AF12" i="1" s="1"/>
  <c r="V26" i="1"/>
  <c r="Z25" i="1"/>
  <c r="AB27" i="1" l="1"/>
  <c r="AB30" i="1" s="1"/>
  <c r="Z27" i="1"/>
  <c r="Z30" i="1" s="1"/>
  <c r="W27" i="1"/>
  <c r="W30" i="1" s="1"/>
  <c r="V27" i="1"/>
  <c r="V30" i="1" s="1"/>
  <c r="Y27" i="1"/>
  <c r="Y30" i="1" s="1"/>
  <c r="U27" i="1"/>
  <c r="U30" i="1" s="1"/>
  <c r="AE26" i="1"/>
  <c r="AF26" i="1" s="1"/>
  <c r="AD27" i="1"/>
  <c r="AD30" i="1" s="1"/>
  <c r="AE25" i="1"/>
  <c r="AF25" i="1" s="1"/>
  <c r="T27" i="1"/>
  <c r="T30" i="1" s="1"/>
  <c r="T31" i="1" l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27" i="1"/>
  <c r="AE30" i="1"/>
  <c r="AF30" i="1" l="1"/>
</calcChain>
</file>

<file path=xl/comments1.xml><?xml version="1.0" encoding="utf-8"?>
<comments xmlns="http://schemas.openxmlformats.org/spreadsheetml/2006/main">
  <authors>
    <author>default</author>
  </authors>
  <commentList>
    <comment ref="AH9" authorId="0">
      <text>
        <r>
          <rPr>
            <b/>
            <sz val="9"/>
            <color indexed="81"/>
            <rFont val="Tahoma"/>
            <family val="2"/>
          </rPr>
          <t>@RISK Correlation NewMatrix1
Updated: 22/05/2015 12:06:38</t>
        </r>
      </text>
    </comment>
  </commentList>
</comments>
</file>

<file path=xl/sharedStrings.xml><?xml version="1.0" encoding="utf-8"?>
<sst xmlns="http://schemas.openxmlformats.org/spreadsheetml/2006/main" count="86" uniqueCount="58">
  <si>
    <t>Equipment contract</t>
  </si>
  <si>
    <t>In-house engineering team</t>
  </si>
  <si>
    <t>Design contract</t>
  </si>
  <si>
    <t>Building contract</t>
  </si>
  <si>
    <t>Min</t>
  </si>
  <si>
    <t>Mode</t>
  </si>
  <si>
    <t>Max</t>
  </si>
  <si>
    <t>Simulated</t>
  </si>
  <si>
    <t>Factory handover</t>
  </si>
  <si>
    <t>Project Management</t>
  </si>
  <si>
    <t>Discount Rate</t>
  </si>
  <si>
    <t>Sale of old site</t>
  </si>
  <si>
    <t>Annual profit increase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</si>
  <si>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</si>
  <si>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</si>
  <si>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</si>
  <si>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</si>
  <si>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</si>
  <si>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</si>
  <si>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</si>
  <si>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</si>
  <si>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</si>
  <si>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</si>
  <si>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Risk Model Inputs</t>
  </si>
  <si>
    <t>Costs and benefits simulated by year</t>
  </si>
  <si>
    <t>Total</t>
  </si>
  <si>
    <t>NPV Results calculation</t>
  </si>
  <si>
    <t>Discount factor (using D = 6%)</t>
  </si>
  <si>
    <t>Notes</t>
  </si>
  <si>
    <t>Eng team</t>
  </si>
  <si>
    <t>Design</t>
  </si>
  <si>
    <t>Build con</t>
  </si>
  <si>
    <t>Equip con</t>
  </si>
  <si>
    <t>Handover</t>
  </si>
  <si>
    <t>Proj Man</t>
  </si>
  <si>
    <t>Apportionment</t>
  </si>
  <si>
    <t>Land for new factory</t>
  </si>
  <si>
    <t>T = 0</t>
  </si>
  <si>
    <t>2. Discount factors are calculated to correspond to mid-year values</t>
  </si>
  <si>
    <r>
      <t xml:space="preserve">3. Risk estimating inputs are colour coded </t>
    </r>
    <r>
      <rPr>
        <b/>
        <sz val="11"/>
        <color rgb="FF008000"/>
        <rFont val="Calibri"/>
        <family val="2"/>
        <scheme val="minor"/>
      </rPr>
      <t>Optimistic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3"/>
        <rFont val="Calibri"/>
        <family val="2"/>
        <scheme val="minor"/>
      </rPr>
      <t>Mode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rgb="FFFF0000"/>
        <rFont val="Calibri"/>
        <family val="2"/>
        <scheme val="minor"/>
      </rPr>
      <t>Pessimistic</t>
    </r>
  </si>
  <si>
    <r>
      <t xml:space="preserve">4. Brown font represents the Monte Carlo </t>
    </r>
    <r>
      <rPr>
        <b/>
        <sz val="11"/>
        <color theme="9" tint="-0.499984740745262"/>
        <rFont val="Calibri"/>
        <family val="2"/>
        <scheme val="minor"/>
      </rPr>
      <t>simulation input cells</t>
    </r>
    <r>
      <rPr>
        <sz val="11"/>
        <color theme="1"/>
        <rFont val="Calibri"/>
        <family val="2"/>
        <scheme val="minor"/>
      </rPr>
      <t xml:space="preserve"> </t>
    </r>
  </si>
  <si>
    <t>Cost (£k)</t>
  </si>
  <si>
    <t>Benefits (£k)</t>
  </si>
  <si>
    <t>Project  cost (£k)</t>
  </si>
  <si>
    <t>Project benefits value (£k)</t>
  </si>
  <si>
    <t>In-year Net value (£k)</t>
  </si>
  <si>
    <t>Check</t>
  </si>
  <si>
    <t xml:space="preserve">Net Present Value Risk Model with correlation of risk model cost inputs </t>
  </si>
  <si>
    <t>1. The cost and benefits amortisation inputs are in the hidden colums F - R. Note that, given that these values are fixed, the effect of schedule risk is not included in the model.</t>
  </si>
  <si>
    <t>6. The Check cells verify that model the is internally coherent. Check cells fill becomes red where this is not the case.</t>
  </si>
  <si>
    <t>@RISK Correlations</t>
  </si>
  <si>
    <t>In-year Net Present Value (£k)</t>
  </si>
  <si>
    <t>Cumulative NPV (£k)</t>
  </si>
  <si>
    <r>
      <t xml:space="preserve">Simulation uses </t>
    </r>
    <r>
      <rPr>
        <b/>
        <sz val="11"/>
        <color indexed="8"/>
        <rFont val="Calibri"/>
        <family val="2"/>
      </rPr>
      <t>@Risk for Excel</t>
    </r>
    <r>
      <rPr>
        <sz val="11"/>
        <color theme="1"/>
        <rFont val="Calibri"/>
        <family val="2"/>
        <scheme val="minor"/>
      </rPr>
      <t xml:space="preserve"> - visit www.palisade.com to download free trial license of the @RISK tool</t>
    </r>
  </si>
  <si>
    <t>Model 5.2</t>
  </si>
  <si>
    <r>
      <t xml:space="preserve">5. Purple font represents the Monte Carlo </t>
    </r>
    <r>
      <rPr>
        <b/>
        <sz val="11"/>
        <color rgb="FF7030A0"/>
        <rFont val="Calibri"/>
        <family val="2"/>
        <scheme val="minor"/>
      </rPr>
      <t>simulation output</t>
    </r>
    <r>
      <rPr>
        <sz val="11"/>
        <color theme="1"/>
        <rFont val="Calibri"/>
        <family val="2"/>
        <scheme val="minor"/>
      </rPr>
      <t xml:space="preserve"> (at Cell AE30)</t>
    </r>
  </si>
  <si>
    <t xml:space="preserve">7. This example is identical to Model 5.1 but with the addition of correlation inputs for cost risk. </t>
  </si>
  <si>
    <r>
      <t xml:space="preserve">Used by the book </t>
    </r>
    <r>
      <rPr>
        <b/>
        <sz val="11"/>
        <color theme="1"/>
        <rFont val="Calibri"/>
        <family val="2"/>
        <scheme val="minor"/>
      </rPr>
      <t>Net Present Value and Risk Modelling for Projects</t>
    </r>
    <r>
      <rPr>
        <sz val="11"/>
        <color theme="1"/>
        <rFont val="Calibri"/>
        <family val="2"/>
        <scheme val="minor"/>
      </rPr>
      <t xml:space="preserve"> (Hopkinson, 2016) published by Routledge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</si>
</sst>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00_-;\-* #,##0.0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CC0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  <font>
      <sz val="8"/>
      <color theme="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164" fontId="5" fillId="0" borderId="0" xfId="1" applyNumberFormat="1" applyFont="1"/>
    <xf numFmtId="164" fontId="5" fillId="0" borderId="0" xfId="1" applyNumberFormat="1" applyFont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8" fillId="0" borderId="0" xfId="1" applyNumberFormat="1" applyFont="1" applyBorder="1"/>
    <xf numFmtId="164" fontId="3" fillId="0" borderId="0" xfId="1" applyNumberFormat="1" applyFont="1" applyBorder="1"/>
    <xf numFmtId="164" fontId="4" fillId="0" borderId="0" xfId="1" applyNumberFormat="1" applyFont="1" applyBorder="1"/>
    <xf numFmtId="164" fontId="9" fillId="0" borderId="5" xfId="1" applyNumberFormat="1" applyFont="1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Border="1" applyAlignment="1">
      <alignment horizontal="center" vertical="center"/>
    </xf>
    <xf numFmtId="164" fontId="0" fillId="0" borderId="0" xfId="0" applyNumberFormat="1" applyBorder="1"/>
    <xf numFmtId="164" fontId="0" fillId="0" borderId="5" xfId="0" applyNumberFormat="1" applyBorder="1"/>
    <xf numFmtId="0" fontId="0" fillId="0" borderId="0" xfId="0" applyBorder="1" applyAlignment="1">
      <alignment horizontal="center"/>
    </xf>
    <xf numFmtId="164" fontId="9" fillId="0" borderId="0" xfId="1" applyNumberFormat="1" applyFont="1" applyBorder="1"/>
    <xf numFmtId="165" fontId="0" fillId="0" borderId="0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Border="1"/>
    <xf numFmtId="164" fontId="5" fillId="0" borderId="2" xfId="1" applyNumberFormat="1" applyFont="1" applyBorder="1" applyAlignment="1">
      <alignment horizontal="right"/>
    </xf>
    <xf numFmtId="164" fontId="5" fillId="0" borderId="2" xfId="1" applyNumberFormat="1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5" fillId="0" borderId="0" xfId="1" applyNumberFormat="1" applyFont="1" applyBorder="1" applyAlignment="1">
      <alignment horizontal="right"/>
    </xf>
    <xf numFmtId="164" fontId="5" fillId="0" borderId="0" xfId="1" applyNumberFormat="1" applyFont="1" applyBorder="1"/>
    <xf numFmtId="0" fontId="0" fillId="0" borderId="4" xfId="0" applyBorder="1" applyAlignment="1">
      <alignment vertical="center"/>
    </xf>
    <xf numFmtId="0" fontId="7" fillId="0" borderId="0" xfId="0" applyFont="1" applyBorder="1"/>
    <xf numFmtId="9" fontId="6" fillId="0" borderId="0" xfId="2" applyFont="1" applyBorder="1"/>
    <xf numFmtId="0" fontId="0" fillId="0" borderId="4" xfId="0" applyFill="1" applyBorder="1" applyAlignment="1">
      <alignment vertical="center"/>
    </xf>
    <xf numFmtId="0" fontId="11" fillId="0" borderId="0" xfId="0" applyFont="1"/>
    <xf numFmtId="0" fontId="6" fillId="0" borderId="0" xfId="0" applyFont="1" applyFill="1" applyBorder="1" applyAlignment="1">
      <alignment vertical="center"/>
    </xf>
    <xf numFmtId="164" fontId="12" fillId="0" borderId="5" xfId="0" applyNumberFormat="1" applyFont="1" applyBorder="1"/>
    <xf numFmtId="0" fontId="6" fillId="0" borderId="1" xfId="0" applyFont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64" fontId="13" fillId="0" borderId="0" xfId="1" applyNumberFormat="1" applyFont="1" applyBorder="1"/>
    <xf numFmtId="164" fontId="0" fillId="0" borderId="5" xfId="0" applyNumberFormat="1" applyBorder="1" applyAlignment="1">
      <alignment horizontal="center"/>
    </xf>
    <xf numFmtId="164" fontId="0" fillId="0" borderId="4" xfId="1" applyNumberFormat="1" applyFont="1" applyBorder="1"/>
    <xf numFmtId="0" fontId="0" fillId="0" borderId="2" xfId="0" applyBorder="1" applyAlignment="1">
      <alignment horizontal="center"/>
    </xf>
    <xf numFmtId="166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5" fillId="2" borderId="9" xfId="0" applyFont="1" applyFill="1" applyBorder="1" applyAlignment="1">
      <alignment horizontal="center" vertical="center"/>
    </xf>
    <xf numFmtId="0" fontId="15" fillId="3" borderId="1" xfId="0" quotePrefix="1" applyFont="1" applyFill="1" applyBorder="1"/>
    <xf numFmtId="0" fontId="15" fillId="2" borderId="11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6"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</dxfs>
  <tableStyles count="0" defaultTableStyle="TableStyleMedium2" defaultPivotStyle="PivotStyleLight16"/>
  <colors>
    <mruColors>
      <color rgb="FFF8696B"/>
      <color rgb="FF0080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323850</xdr:colOff>
          <xdr:row>2</xdr:row>
          <xdr:rowOff>133350</xdr:rowOff>
        </xdr:to>
        <xdr:sp macro="" textlink="">
          <xdr:nvSpPr>
            <xdr:cNvPr id="4128" name="SIMXXXCACHE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95250</xdr:colOff>
          <xdr:row>2</xdr:row>
          <xdr:rowOff>133350</xdr:rowOff>
        </xdr:to>
        <xdr:sp macro="" textlink="">
          <xdr:nvSpPr>
            <xdr:cNvPr id="4130" name="PAGEOPTIONS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N41"/>
  <sheetViews>
    <sheetView tabSelected="1" workbookViewId="0"/>
  </sheetViews>
  <sheetFormatPr defaultRowHeight="15" x14ac:dyDescent="0.25"/>
  <cols>
    <col min="1" max="1" width="27.85546875" customWidth="1"/>
    <col min="2" max="5" width="10.7109375" customWidth="1"/>
    <col min="6" max="6" width="2.7109375" hidden="1" customWidth="1"/>
    <col min="7" max="7" width="8.5703125" hidden="1" customWidth="1"/>
    <col min="8" max="18" width="8" hidden="1" customWidth="1"/>
    <col min="19" max="19" width="2.5703125" customWidth="1"/>
    <col min="20" max="31" width="9.5703125" customWidth="1"/>
    <col min="32" max="32" width="8.7109375" style="54" customWidth="1"/>
    <col min="33" max="33" width="3.7109375" customWidth="1"/>
    <col min="34" max="34" width="20.140625" customWidth="1"/>
    <col min="41" max="41" width="9.140625" customWidth="1"/>
  </cols>
  <sheetData>
    <row r="1" spans="1:40" ht="15.75" x14ac:dyDescent="0.25">
      <c r="A1" s="42" t="s">
        <v>54</v>
      </c>
      <c r="B1" t="s">
        <v>57</v>
      </c>
    </row>
    <row r="2" spans="1:40" ht="21" customHeight="1" x14ac:dyDescent="0.25">
      <c r="A2" t="s">
        <v>53</v>
      </c>
    </row>
    <row r="3" spans="1:40" ht="21" customHeight="1" x14ac:dyDescent="0.25">
      <c r="A3" t="s">
        <v>47</v>
      </c>
    </row>
    <row r="5" spans="1:40" x14ac:dyDescent="0.25">
      <c r="A5" s="45" t="s">
        <v>23</v>
      </c>
      <c r="B5" s="4"/>
      <c r="C5" s="4"/>
      <c r="D5" s="4"/>
      <c r="E5" s="5"/>
      <c r="F5" s="7"/>
      <c r="G5" s="45" t="s">
        <v>35</v>
      </c>
      <c r="H5" s="4"/>
      <c r="I5" s="4"/>
      <c r="J5" s="4"/>
      <c r="K5" s="4"/>
      <c r="L5" s="4"/>
      <c r="M5" s="4"/>
      <c r="N5" s="4"/>
      <c r="O5" s="4"/>
      <c r="P5" s="4"/>
      <c r="Q5" s="4"/>
      <c r="R5" s="5"/>
      <c r="T5" s="45" t="s">
        <v>24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5"/>
      <c r="AF5" s="53"/>
    </row>
    <row r="6" spans="1:40" ht="6.75" customHeight="1" x14ac:dyDescent="0.25">
      <c r="A6" s="6"/>
      <c r="B6" s="7"/>
      <c r="C6" s="7"/>
      <c r="D6" s="7"/>
      <c r="E6" s="8"/>
      <c r="F6" s="7"/>
      <c r="G6" s="6"/>
      <c r="H6" s="7"/>
      <c r="I6" s="7"/>
      <c r="J6" s="7"/>
      <c r="K6" s="7"/>
      <c r="L6" s="7"/>
      <c r="M6" s="7"/>
      <c r="N6" s="7"/>
      <c r="O6" s="7"/>
      <c r="P6" s="7"/>
      <c r="Q6" s="7"/>
      <c r="R6" s="8"/>
      <c r="T6" s="6"/>
      <c r="U6" s="7"/>
      <c r="V6" s="7"/>
      <c r="W6" s="7"/>
      <c r="X6" s="7"/>
      <c r="Y6" s="7"/>
      <c r="Z6" s="7"/>
      <c r="AA6" s="7"/>
      <c r="AB6" s="7"/>
      <c r="AC6" s="7"/>
      <c r="AD6" s="7"/>
      <c r="AE6" s="8"/>
      <c r="AF6" s="53"/>
    </row>
    <row r="7" spans="1:40" x14ac:dyDescent="0.25">
      <c r="B7" s="63" t="s">
        <v>41</v>
      </c>
      <c r="C7" s="63"/>
      <c r="D7" s="63"/>
      <c r="E7" s="64"/>
      <c r="F7" s="25"/>
      <c r="G7" s="30" t="s">
        <v>37</v>
      </c>
      <c r="H7" s="3" t="s">
        <v>13</v>
      </c>
      <c r="I7" s="3" t="s">
        <v>14</v>
      </c>
      <c r="J7" s="3" t="s">
        <v>15</v>
      </c>
      <c r="K7" s="3" t="s">
        <v>16</v>
      </c>
      <c r="L7" s="3" t="s">
        <v>17</v>
      </c>
      <c r="M7" s="3" t="s">
        <v>18</v>
      </c>
      <c r="N7" s="3" t="s">
        <v>19</v>
      </c>
      <c r="O7" s="3" t="s">
        <v>20</v>
      </c>
      <c r="P7" s="3" t="s">
        <v>21</v>
      </c>
      <c r="Q7" s="3" t="s">
        <v>22</v>
      </c>
      <c r="R7" s="22" t="s">
        <v>25</v>
      </c>
      <c r="T7" s="30" t="s">
        <v>37</v>
      </c>
      <c r="U7" s="3" t="s">
        <v>13</v>
      </c>
      <c r="V7" s="3" t="s">
        <v>14</v>
      </c>
      <c r="W7" s="3" t="s">
        <v>15</v>
      </c>
      <c r="X7" s="3" t="s">
        <v>16</v>
      </c>
      <c r="Y7" s="3" t="s">
        <v>17</v>
      </c>
      <c r="Z7" s="3" t="s">
        <v>18</v>
      </c>
      <c r="AA7" s="3" t="s">
        <v>19</v>
      </c>
      <c r="AB7" s="3" t="s">
        <v>20</v>
      </c>
      <c r="AC7" s="3" t="s">
        <v>21</v>
      </c>
      <c r="AD7" s="3" t="s">
        <v>22</v>
      </c>
      <c r="AE7" s="22" t="s">
        <v>25</v>
      </c>
      <c r="AF7" s="3" t="s">
        <v>46</v>
      </c>
    </row>
    <row r="8" spans="1:40" x14ac:dyDescent="0.25">
      <c r="A8" s="6"/>
      <c r="B8" s="9" t="s">
        <v>4</v>
      </c>
      <c r="C8" s="10" t="s">
        <v>5</v>
      </c>
      <c r="D8" s="11" t="s">
        <v>6</v>
      </c>
      <c r="E8" s="12" t="s">
        <v>7</v>
      </c>
      <c r="F8" s="25"/>
      <c r="G8" s="30"/>
      <c r="H8" s="7"/>
      <c r="I8" s="7"/>
      <c r="J8" s="7"/>
      <c r="K8" s="46"/>
      <c r="L8" s="46"/>
      <c r="M8" s="46"/>
      <c r="N8" s="46"/>
      <c r="O8" s="46"/>
      <c r="P8" s="46"/>
      <c r="Q8" s="46"/>
      <c r="R8" s="47"/>
      <c r="T8" s="6"/>
      <c r="U8" s="7"/>
      <c r="V8" s="7"/>
      <c r="W8" s="7"/>
      <c r="X8" s="7"/>
      <c r="Y8" s="7"/>
      <c r="Z8" s="7"/>
      <c r="AA8" s="7"/>
      <c r="AB8" s="7"/>
      <c r="AC8" s="7"/>
      <c r="AD8" s="7"/>
      <c r="AE8" s="8"/>
      <c r="AF8" s="53"/>
    </row>
    <row r="9" spans="1:40" x14ac:dyDescent="0.25">
      <c r="A9" s="6" t="s">
        <v>36</v>
      </c>
      <c r="B9" s="9"/>
      <c r="C9" s="48">
        <v>2000</v>
      </c>
      <c r="D9" s="11"/>
      <c r="E9" s="49">
        <f>C9</f>
        <v>2000</v>
      </c>
      <c r="F9" s="46"/>
      <c r="G9" s="28">
        <v>1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9">
        <f>SUM(G9:Q9)</f>
        <v>1</v>
      </c>
      <c r="T9" s="31">
        <f t="shared" ref="T9:AD9" si="0">$E9*G9</f>
        <v>2000</v>
      </c>
      <c r="U9" s="23">
        <f t="shared" si="0"/>
        <v>0</v>
      </c>
      <c r="V9" s="23">
        <f t="shared" si="0"/>
        <v>0</v>
      </c>
      <c r="W9" s="23">
        <f t="shared" si="0"/>
        <v>0</v>
      </c>
      <c r="X9" s="23">
        <f t="shared" si="0"/>
        <v>0</v>
      </c>
      <c r="Y9" s="23">
        <f t="shared" si="0"/>
        <v>0</v>
      </c>
      <c r="Z9" s="23">
        <f t="shared" si="0"/>
        <v>0</v>
      </c>
      <c r="AA9" s="23">
        <f t="shared" si="0"/>
        <v>0</v>
      </c>
      <c r="AB9" s="23">
        <f t="shared" si="0"/>
        <v>0</v>
      </c>
      <c r="AC9" s="23">
        <f t="shared" si="0"/>
        <v>0</v>
      </c>
      <c r="AD9" s="23">
        <f t="shared" si="0"/>
        <v>0</v>
      </c>
      <c r="AE9" s="24">
        <f t="shared" ref="AE9:AE15" si="1">SUM(T9:AD9)</f>
        <v>2000</v>
      </c>
      <c r="AF9" s="55">
        <f t="shared" ref="AF9:AF15" si="2">AE9-E9</f>
        <v>0</v>
      </c>
      <c r="AH9" s="58" t="s">
        <v>50</v>
      </c>
      <c r="AI9" s="60" t="s">
        <v>29</v>
      </c>
      <c r="AJ9" s="60" t="s">
        <v>30</v>
      </c>
      <c r="AK9" s="60" t="s">
        <v>31</v>
      </c>
      <c r="AL9" s="60" t="s">
        <v>32</v>
      </c>
      <c r="AM9" s="60" t="s">
        <v>33</v>
      </c>
      <c r="AN9" s="60" t="s">
        <v>34</v>
      </c>
    </row>
    <row r="10" spans="1:40" x14ac:dyDescent="0.25">
      <c r="A10" s="6" t="s">
        <v>1</v>
      </c>
      <c r="B10" s="13">
        <v>450</v>
      </c>
      <c r="C10" s="14">
        <v>700</v>
      </c>
      <c r="D10" s="15">
        <v>1000</v>
      </c>
      <c r="E10" s="16" t="e">
        <f ca="1">_xll.RiskPert(B10,C10,D10,_xll.RiskCorrmat(NewMatrix1,1))</f>
        <v>#NAME?</v>
      </c>
      <c r="F10" s="26"/>
      <c r="G10" s="28">
        <v>0</v>
      </c>
      <c r="H10" s="27">
        <f>0.4</f>
        <v>0.4</v>
      </c>
      <c r="I10" s="27">
        <v>0.4</v>
      </c>
      <c r="J10" s="27">
        <v>0.2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9">
        <f t="shared" ref="R10:R15" si="3">SUM(G10:Q10)</f>
        <v>1</v>
      </c>
      <c r="T10" s="31" t="e">
        <f t="shared" ref="T10:AD15" ca="1" si="4">$E10*G10</f>
        <v>#NAME?</v>
      </c>
      <c r="U10" s="23" t="e">
        <f t="shared" ca="1" si="4"/>
        <v>#NAME?</v>
      </c>
      <c r="V10" s="23" t="e">
        <f t="shared" ca="1" si="4"/>
        <v>#NAME?</v>
      </c>
      <c r="W10" s="23" t="e">
        <f t="shared" ca="1" si="4"/>
        <v>#NAME?</v>
      </c>
      <c r="X10" s="23" t="e">
        <f t="shared" ca="1" si="4"/>
        <v>#NAME?</v>
      </c>
      <c r="Y10" s="23" t="e">
        <f t="shared" ca="1" si="4"/>
        <v>#NAME?</v>
      </c>
      <c r="Z10" s="23" t="e">
        <f t="shared" ca="1" si="4"/>
        <v>#NAME?</v>
      </c>
      <c r="AA10" s="23" t="e">
        <f t="shared" ca="1" si="4"/>
        <v>#NAME?</v>
      </c>
      <c r="AB10" s="23" t="e">
        <f t="shared" ca="1" si="4"/>
        <v>#NAME?</v>
      </c>
      <c r="AC10" s="23" t="e">
        <f t="shared" ca="1" si="4"/>
        <v>#NAME?</v>
      </c>
      <c r="AD10" s="23" t="e">
        <f t="shared" ca="1" si="4"/>
        <v>#NAME?</v>
      </c>
      <c r="AE10" s="24" t="e">
        <f t="shared" ca="1" si="1"/>
        <v>#NAME?</v>
      </c>
      <c r="AF10" s="55" t="e">
        <f t="shared" ca="1" si="2"/>
        <v>#NAME?</v>
      </c>
      <c r="AH10" s="60" t="str">
        <f>"In-house engineering team"</f>
        <v>In-house engineering team</v>
      </c>
      <c r="AI10" s="61">
        <v>1</v>
      </c>
      <c r="AJ10" s="62"/>
      <c r="AK10" s="62"/>
      <c r="AL10" s="62"/>
      <c r="AM10" s="62"/>
      <c r="AN10" s="62"/>
    </row>
    <row r="11" spans="1:40" x14ac:dyDescent="0.25">
      <c r="A11" s="6" t="s">
        <v>2</v>
      </c>
      <c r="B11" s="13">
        <v>1600</v>
      </c>
      <c r="C11" s="14">
        <v>2300</v>
      </c>
      <c r="D11" s="15">
        <v>3000</v>
      </c>
      <c r="E11" s="16" t="e">
        <f ca="1">_xll.RiskPert(B11,C11,D11,_xll.RiskCorrmat(NewMatrix1,2))</f>
        <v>#NAME?</v>
      </c>
      <c r="F11" s="26"/>
      <c r="G11" s="28">
        <v>0</v>
      </c>
      <c r="H11" s="27">
        <v>0.5</v>
      </c>
      <c r="I11" s="27">
        <v>0.5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9">
        <f t="shared" si="3"/>
        <v>1</v>
      </c>
      <c r="T11" s="31" t="e">
        <f t="shared" ca="1" si="4"/>
        <v>#NAME?</v>
      </c>
      <c r="U11" s="23" t="e">
        <f t="shared" ca="1" si="4"/>
        <v>#NAME?</v>
      </c>
      <c r="V11" s="23" t="e">
        <f t="shared" ca="1" si="4"/>
        <v>#NAME?</v>
      </c>
      <c r="W11" s="23" t="e">
        <f t="shared" ca="1" si="4"/>
        <v>#NAME?</v>
      </c>
      <c r="X11" s="23" t="e">
        <f t="shared" ca="1" si="4"/>
        <v>#NAME?</v>
      </c>
      <c r="Y11" s="23" t="e">
        <f t="shared" ca="1" si="4"/>
        <v>#NAME?</v>
      </c>
      <c r="Z11" s="23" t="e">
        <f t="shared" ca="1" si="4"/>
        <v>#NAME?</v>
      </c>
      <c r="AA11" s="23" t="e">
        <f t="shared" ca="1" si="4"/>
        <v>#NAME?</v>
      </c>
      <c r="AB11" s="23" t="e">
        <f t="shared" ca="1" si="4"/>
        <v>#NAME?</v>
      </c>
      <c r="AC11" s="23" t="e">
        <f t="shared" ca="1" si="4"/>
        <v>#NAME?</v>
      </c>
      <c r="AD11" s="23" t="e">
        <f t="shared" ca="1" si="4"/>
        <v>#NAME?</v>
      </c>
      <c r="AE11" s="24" t="e">
        <f t="shared" ca="1" si="1"/>
        <v>#NAME?</v>
      </c>
      <c r="AF11" s="55" t="e">
        <f t="shared" ca="1" si="2"/>
        <v>#NAME?</v>
      </c>
      <c r="AH11" s="60" t="str">
        <f>"Design contract"</f>
        <v>Design contract</v>
      </c>
      <c r="AI11" s="59">
        <v>0.8</v>
      </c>
      <c r="AJ11" s="57">
        <v>1</v>
      </c>
      <c r="AK11" s="57"/>
      <c r="AL11" s="57"/>
      <c r="AM11" s="57"/>
      <c r="AN11" s="57"/>
    </row>
    <row r="12" spans="1:40" x14ac:dyDescent="0.25">
      <c r="A12" s="6" t="s">
        <v>3</v>
      </c>
      <c r="B12" s="13">
        <v>20000</v>
      </c>
      <c r="C12" s="14">
        <v>28000</v>
      </c>
      <c r="D12" s="15">
        <v>40000</v>
      </c>
      <c r="E12" s="16" t="e">
        <f ca="1">_xll.RiskPert(B12,C12,D12,_xll.RiskCorrmat(NewMatrix1,3))</f>
        <v>#NAME?</v>
      </c>
      <c r="F12" s="26"/>
      <c r="G12" s="28">
        <v>0</v>
      </c>
      <c r="H12" s="27">
        <v>0.25</v>
      </c>
      <c r="I12" s="27">
        <v>0.5</v>
      </c>
      <c r="J12" s="27">
        <v>0.25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9">
        <f t="shared" si="3"/>
        <v>1</v>
      </c>
      <c r="T12" s="31" t="e">
        <f t="shared" ca="1" si="4"/>
        <v>#NAME?</v>
      </c>
      <c r="U12" s="23" t="e">
        <f t="shared" ca="1" si="4"/>
        <v>#NAME?</v>
      </c>
      <c r="V12" s="23" t="e">
        <f t="shared" ca="1" si="4"/>
        <v>#NAME?</v>
      </c>
      <c r="W12" s="23" t="e">
        <f t="shared" ca="1" si="4"/>
        <v>#NAME?</v>
      </c>
      <c r="X12" s="23" t="e">
        <f t="shared" ca="1" si="4"/>
        <v>#NAME?</v>
      </c>
      <c r="Y12" s="23" t="e">
        <f t="shared" ca="1" si="4"/>
        <v>#NAME?</v>
      </c>
      <c r="Z12" s="23" t="e">
        <f t="shared" ca="1" si="4"/>
        <v>#NAME?</v>
      </c>
      <c r="AA12" s="23" t="e">
        <f t="shared" ca="1" si="4"/>
        <v>#NAME?</v>
      </c>
      <c r="AB12" s="23" t="e">
        <f t="shared" ca="1" si="4"/>
        <v>#NAME?</v>
      </c>
      <c r="AC12" s="23" t="e">
        <f t="shared" ca="1" si="4"/>
        <v>#NAME?</v>
      </c>
      <c r="AD12" s="23" t="e">
        <f t="shared" ca="1" si="4"/>
        <v>#NAME?</v>
      </c>
      <c r="AE12" s="24" t="e">
        <f t="shared" ca="1" si="1"/>
        <v>#NAME?</v>
      </c>
      <c r="AF12" s="55" t="e">
        <f t="shared" ca="1" si="2"/>
        <v>#NAME?</v>
      </c>
      <c r="AH12" s="60" t="str">
        <f>"Building contract"</f>
        <v>Building contract</v>
      </c>
      <c r="AI12" s="59">
        <v>0.7</v>
      </c>
      <c r="AJ12" s="57">
        <v>0.8</v>
      </c>
      <c r="AK12" s="57">
        <v>1</v>
      </c>
      <c r="AL12" s="57"/>
      <c r="AM12" s="57"/>
      <c r="AN12" s="57"/>
    </row>
    <row r="13" spans="1:40" x14ac:dyDescent="0.25">
      <c r="A13" s="6" t="s">
        <v>0</v>
      </c>
      <c r="B13" s="13">
        <v>34000</v>
      </c>
      <c r="C13" s="14">
        <v>40000</v>
      </c>
      <c r="D13" s="15">
        <v>46000</v>
      </c>
      <c r="E13" s="16" t="e">
        <f ca="1">_xll.RiskPert(B13,C13,D13,_xll.RiskCorrmat(NewMatrix1,4))</f>
        <v>#NAME?</v>
      </c>
      <c r="F13" s="26"/>
      <c r="G13" s="28">
        <v>0</v>
      </c>
      <c r="H13" s="27">
        <v>0</v>
      </c>
      <c r="I13" s="27">
        <f>2/3</f>
        <v>0.66666666666666663</v>
      </c>
      <c r="J13" s="27">
        <f>1/3</f>
        <v>0.33333333333333331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9">
        <f t="shared" si="3"/>
        <v>1</v>
      </c>
      <c r="T13" s="31" t="e">
        <f t="shared" ca="1" si="4"/>
        <v>#NAME?</v>
      </c>
      <c r="U13" s="23" t="e">
        <f t="shared" ca="1" si="4"/>
        <v>#NAME?</v>
      </c>
      <c r="V13" s="23" t="e">
        <f t="shared" ca="1" si="4"/>
        <v>#NAME?</v>
      </c>
      <c r="W13" s="23" t="e">
        <f t="shared" ca="1" si="4"/>
        <v>#NAME?</v>
      </c>
      <c r="X13" s="23" t="e">
        <f t="shared" ca="1" si="4"/>
        <v>#NAME?</v>
      </c>
      <c r="Y13" s="23" t="e">
        <f t="shared" ca="1" si="4"/>
        <v>#NAME?</v>
      </c>
      <c r="Z13" s="23" t="e">
        <f t="shared" ca="1" si="4"/>
        <v>#NAME?</v>
      </c>
      <c r="AA13" s="23" t="e">
        <f t="shared" ca="1" si="4"/>
        <v>#NAME?</v>
      </c>
      <c r="AB13" s="23" t="e">
        <f t="shared" ca="1" si="4"/>
        <v>#NAME?</v>
      </c>
      <c r="AC13" s="23" t="e">
        <f t="shared" ca="1" si="4"/>
        <v>#NAME?</v>
      </c>
      <c r="AD13" s="23" t="e">
        <f t="shared" ca="1" si="4"/>
        <v>#NAME?</v>
      </c>
      <c r="AE13" s="24" t="e">
        <f t="shared" ca="1" si="1"/>
        <v>#NAME?</v>
      </c>
      <c r="AF13" s="55" t="e">
        <f t="shared" ca="1" si="2"/>
        <v>#NAME?</v>
      </c>
      <c r="AH13" s="60" t="str">
        <f>"Equipment contract"</f>
        <v>Equipment contract</v>
      </c>
      <c r="AI13" s="59">
        <v>0.7</v>
      </c>
      <c r="AJ13" s="57">
        <v>0.8</v>
      </c>
      <c r="AK13" s="57">
        <v>0.7</v>
      </c>
      <c r="AL13" s="57">
        <v>1</v>
      </c>
      <c r="AM13" s="57"/>
      <c r="AN13" s="57"/>
    </row>
    <row r="14" spans="1:40" x14ac:dyDescent="0.25">
      <c r="A14" s="6" t="s">
        <v>8</v>
      </c>
      <c r="B14" s="13">
        <v>1400</v>
      </c>
      <c r="C14" s="14">
        <v>1600</v>
      </c>
      <c r="D14" s="15">
        <v>2000</v>
      </c>
      <c r="E14" s="16" t="e">
        <f ca="1">_xll.RiskPert(B14,C14,D14,_xll.RiskCorrmat(NewMatrix1,5))</f>
        <v>#NAME?</v>
      </c>
      <c r="F14" s="26"/>
      <c r="G14" s="28">
        <v>0</v>
      </c>
      <c r="H14" s="27">
        <v>0</v>
      </c>
      <c r="I14" s="27">
        <v>0</v>
      </c>
      <c r="J14" s="27">
        <v>1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9">
        <f t="shared" si="3"/>
        <v>1</v>
      </c>
      <c r="T14" s="31" t="e">
        <f t="shared" ca="1" si="4"/>
        <v>#NAME?</v>
      </c>
      <c r="U14" s="23" t="e">
        <f t="shared" ca="1" si="4"/>
        <v>#NAME?</v>
      </c>
      <c r="V14" s="23" t="e">
        <f t="shared" ca="1" si="4"/>
        <v>#NAME?</v>
      </c>
      <c r="W14" s="23" t="e">
        <f t="shared" ca="1" si="4"/>
        <v>#NAME?</v>
      </c>
      <c r="X14" s="23" t="e">
        <f t="shared" ca="1" si="4"/>
        <v>#NAME?</v>
      </c>
      <c r="Y14" s="23" t="e">
        <f t="shared" ca="1" si="4"/>
        <v>#NAME?</v>
      </c>
      <c r="Z14" s="23" t="e">
        <f t="shared" ca="1" si="4"/>
        <v>#NAME?</v>
      </c>
      <c r="AA14" s="23" t="e">
        <f t="shared" ca="1" si="4"/>
        <v>#NAME?</v>
      </c>
      <c r="AB14" s="23" t="e">
        <f t="shared" ca="1" si="4"/>
        <v>#NAME?</v>
      </c>
      <c r="AC14" s="23" t="e">
        <f t="shared" ca="1" si="4"/>
        <v>#NAME?</v>
      </c>
      <c r="AD14" s="23" t="e">
        <f t="shared" ca="1" si="4"/>
        <v>#NAME?</v>
      </c>
      <c r="AE14" s="24" t="e">
        <f t="shared" ca="1" si="1"/>
        <v>#NAME?</v>
      </c>
      <c r="AF14" s="55" t="e">
        <f t="shared" ca="1" si="2"/>
        <v>#NAME?</v>
      </c>
      <c r="AH14" s="60" t="str">
        <f>"Factory handover"</f>
        <v>Factory handover</v>
      </c>
      <c r="AI14" s="59">
        <v>0</v>
      </c>
      <c r="AJ14" s="57">
        <v>0</v>
      </c>
      <c r="AK14" s="57">
        <v>0</v>
      </c>
      <c r="AL14" s="57">
        <v>0</v>
      </c>
      <c r="AM14" s="57">
        <v>1</v>
      </c>
      <c r="AN14" s="57"/>
    </row>
    <row r="15" spans="1:40" x14ac:dyDescent="0.25">
      <c r="A15" s="6" t="s">
        <v>9</v>
      </c>
      <c r="B15" s="13">
        <v>3000</v>
      </c>
      <c r="C15" s="14">
        <v>3500</v>
      </c>
      <c r="D15" s="15">
        <v>4200</v>
      </c>
      <c r="E15" s="16" t="e">
        <f ca="1">_xll.RiskPert(B15,C15,D15,_xll.RiskCorrmat(NewMatrix1,6))</f>
        <v>#NAME?</v>
      </c>
      <c r="F15" s="26"/>
      <c r="G15" s="28">
        <v>0</v>
      </c>
      <c r="H15" s="27">
        <f>1/3</f>
        <v>0.33333333333333331</v>
      </c>
      <c r="I15" s="27">
        <f>1/3</f>
        <v>0.33333333333333331</v>
      </c>
      <c r="J15" s="27">
        <f>1/3</f>
        <v>0.33333333333333331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9">
        <f t="shared" si="3"/>
        <v>1</v>
      </c>
      <c r="T15" s="31" t="e">
        <f t="shared" ca="1" si="4"/>
        <v>#NAME?</v>
      </c>
      <c r="U15" s="23" t="e">
        <f t="shared" ca="1" si="4"/>
        <v>#NAME?</v>
      </c>
      <c r="V15" s="23" t="e">
        <f t="shared" ca="1" si="4"/>
        <v>#NAME?</v>
      </c>
      <c r="W15" s="23" t="e">
        <f t="shared" ca="1" si="4"/>
        <v>#NAME?</v>
      </c>
      <c r="X15" s="23" t="e">
        <f t="shared" ca="1" si="4"/>
        <v>#NAME?</v>
      </c>
      <c r="Y15" s="23" t="e">
        <f t="shared" ca="1" si="4"/>
        <v>#NAME?</v>
      </c>
      <c r="Z15" s="23" t="e">
        <f t="shared" ca="1" si="4"/>
        <v>#NAME?</v>
      </c>
      <c r="AA15" s="23" t="e">
        <f t="shared" ca="1" si="4"/>
        <v>#NAME?</v>
      </c>
      <c r="AB15" s="23" t="e">
        <f t="shared" ca="1" si="4"/>
        <v>#NAME?</v>
      </c>
      <c r="AC15" s="23" t="e">
        <f t="shared" ca="1" si="4"/>
        <v>#NAME?</v>
      </c>
      <c r="AD15" s="23" t="e">
        <f t="shared" ca="1" si="4"/>
        <v>#NAME?</v>
      </c>
      <c r="AE15" s="24" t="e">
        <f t="shared" ca="1" si="1"/>
        <v>#NAME?</v>
      </c>
      <c r="AF15" s="55" t="e">
        <f t="shared" ca="1" si="2"/>
        <v>#NAME?</v>
      </c>
      <c r="AH15" s="60" t="str">
        <f>"Project Management"</f>
        <v>Project Management</v>
      </c>
      <c r="AI15" s="59">
        <v>0.8</v>
      </c>
      <c r="AJ15" s="57">
        <v>0.8</v>
      </c>
      <c r="AK15" s="57">
        <v>0.7</v>
      </c>
      <c r="AL15" s="57">
        <v>0.7</v>
      </c>
      <c r="AM15" s="57">
        <v>0.3</v>
      </c>
      <c r="AN15" s="57">
        <v>1</v>
      </c>
    </row>
    <row r="16" spans="1:40" ht="6" customHeight="1" x14ac:dyDescent="0.25">
      <c r="A16" s="6"/>
      <c r="B16" s="17"/>
      <c r="C16" s="17"/>
      <c r="D16" s="17"/>
      <c r="E16" s="18"/>
      <c r="F16" s="17"/>
      <c r="G16" s="50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7"/>
      <c r="T16" s="6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4"/>
      <c r="AF16" s="56"/>
    </row>
    <row r="17" spans="1:32" x14ac:dyDescent="0.25">
      <c r="B17" s="63" t="s">
        <v>42</v>
      </c>
      <c r="C17" s="63"/>
      <c r="D17" s="63"/>
      <c r="E17" s="64"/>
      <c r="F17" s="25"/>
      <c r="G17" s="30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7"/>
      <c r="T17" s="6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4"/>
      <c r="AF17" s="56"/>
    </row>
    <row r="18" spans="1:32" x14ac:dyDescent="0.25">
      <c r="A18" s="6"/>
      <c r="B18" s="11" t="s">
        <v>4</v>
      </c>
      <c r="C18" s="10" t="s">
        <v>5</v>
      </c>
      <c r="D18" s="9" t="s">
        <v>6</v>
      </c>
      <c r="E18" s="12" t="s">
        <v>7</v>
      </c>
      <c r="F18" s="7"/>
      <c r="G18" s="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7"/>
      <c r="T18" s="6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4"/>
      <c r="AF18" s="56"/>
    </row>
    <row r="19" spans="1:32" x14ac:dyDescent="0.25">
      <c r="A19" s="6" t="s">
        <v>11</v>
      </c>
      <c r="B19" s="15">
        <v>1500</v>
      </c>
      <c r="C19" s="14">
        <v>2000</v>
      </c>
      <c r="D19" s="13">
        <v>2500</v>
      </c>
      <c r="E19" s="16" t="e">
        <f ca="1">_xll.RiskPert(B19,C19,D19)</f>
        <v>#NAME?</v>
      </c>
      <c r="F19" s="26"/>
      <c r="G19" s="28">
        <v>0</v>
      </c>
      <c r="H19" s="27">
        <v>0</v>
      </c>
      <c r="I19" s="27">
        <v>0</v>
      </c>
      <c r="J19" s="27">
        <v>0</v>
      </c>
      <c r="K19" s="27">
        <v>1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9">
        <f t="shared" ref="R19:R20" si="5">SUM(G19:Q19)</f>
        <v>1</v>
      </c>
      <c r="T19" s="31" t="e">
        <f t="shared" ref="T19:AD20" ca="1" si="6">$E19*G19</f>
        <v>#NAME?</v>
      </c>
      <c r="U19" s="23" t="e">
        <f t="shared" ca="1" si="6"/>
        <v>#NAME?</v>
      </c>
      <c r="V19" s="23" t="e">
        <f t="shared" ca="1" si="6"/>
        <v>#NAME?</v>
      </c>
      <c r="W19" s="23" t="e">
        <f t="shared" ca="1" si="6"/>
        <v>#NAME?</v>
      </c>
      <c r="X19" s="23" t="e">
        <f t="shared" ca="1" si="6"/>
        <v>#NAME?</v>
      </c>
      <c r="Y19" s="23" t="e">
        <f t="shared" ca="1" si="6"/>
        <v>#NAME?</v>
      </c>
      <c r="Z19" s="23" t="e">
        <f t="shared" ca="1" si="6"/>
        <v>#NAME?</v>
      </c>
      <c r="AA19" s="23" t="e">
        <f t="shared" ca="1" si="6"/>
        <v>#NAME?</v>
      </c>
      <c r="AB19" s="23" t="e">
        <f t="shared" ca="1" si="6"/>
        <v>#NAME?</v>
      </c>
      <c r="AC19" s="23" t="e">
        <f t="shared" ca="1" si="6"/>
        <v>#NAME?</v>
      </c>
      <c r="AD19" s="23" t="e">
        <f t="shared" ca="1" si="6"/>
        <v>#NAME?</v>
      </c>
      <c r="AE19" s="24" t="e">
        <f ca="1">SUM(U19:AD19)</f>
        <v>#NAME?</v>
      </c>
      <c r="AF19" s="55" t="e">
        <f ca="1">AE19-E19</f>
        <v>#NAME?</v>
      </c>
    </row>
    <row r="20" spans="1:32" x14ac:dyDescent="0.25">
      <c r="A20" s="6" t="s">
        <v>12</v>
      </c>
      <c r="B20" s="15">
        <v>18000</v>
      </c>
      <c r="C20" s="14"/>
      <c r="D20" s="13">
        <v>22000</v>
      </c>
      <c r="E20" s="16" t="e">
        <f ca="1">_xll.RiskUniform(B20,D20)</f>
        <v>#NAME?</v>
      </c>
      <c r="F20" s="26"/>
      <c r="G20" s="28">
        <v>0</v>
      </c>
      <c r="H20" s="27">
        <v>0</v>
      </c>
      <c r="I20" s="27">
        <v>0</v>
      </c>
      <c r="J20" s="27">
        <v>0</v>
      </c>
      <c r="K20" s="27">
        <v>1</v>
      </c>
      <c r="L20" s="27">
        <v>1</v>
      </c>
      <c r="M20" s="27">
        <v>1</v>
      </c>
      <c r="N20" s="27">
        <v>1</v>
      </c>
      <c r="O20" s="27">
        <v>1</v>
      </c>
      <c r="P20" s="27">
        <v>1</v>
      </c>
      <c r="Q20" s="27">
        <v>1</v>
      </c>
      <c r="R20" s="29">
        <f t="shared" si="5"/>
        <v>7</v>
      </c>
      <c r="T20" s="31" t="e">
        <f t="shared" ca="1" si="6"/>
        <v>#NAME?</v>
      </c>
      <c r="U20" s="23" t="e">
        <f t="shared" ca="1" si="6"/>
        <v>#NAME?</v>
      </c>
      <c r="V20" s="23" t="e">
        <f t="shared" ca="1" si="6"/>
        <v>#NAME?</v>
      </c>
      <c r="W20" s="23" t="e">
        <f t="shared" ca="1" si="6"/>
        <v>#NAME?</v>
      </c>
      <c r="X20" s="23" t="e">
        <f t="shared" ca="1" si="6"/>
        <v>#NAME?</v>
      </c>
      <c r="Y20" s="23" t="e">
        <f t="shared" ca="1" si="6"/>
        <v>#NAME?</v>
      </c>
      <c r="Z20" s="23" t="e">
        <f t="shared" ca="1" si="6"/>
        <v>#NAME?</v>
      </c>
      <c r="AA20" s="23" t="e">
        <f t="shared" ca="1" si="6"/>
        <v>#NAME?</v>
      </c>
      <c r="AB20" s="23" t="e">
        <f t="shared" ca="1" si="6"/>
        <v>#NAME?</v>
      </c>
      <c r="AC20" s="23" t="e">
        <f t="shared" ca="1" si="6"/>
        <v>#NAME?</v>
      </c>
      <c r="AD20" s="23" t="e">
        <f t="shared" ca="1" si="6"/>
        <v>#NAME?</v>
      </c>
      <c r="AE20" s="24" t="e">
        <f ca="1">SUM(U20:AD20)</f>
        <v>#NAME?</v>
      </c>
      <c r="AF20" s="55" t="e">
        <f ca="1">AE20-(E20*7)</f>
        <v>#NAME?</v>
      </c>
    </row>
    <row r="21" spans="1:32" ht="7.5" customHeight="1" x14ac:dyDescent="0.25">
      <c r="A21" s="19"/>
      <c r="B21" s="20"/>
      <c r="C21" s="20"/>
      <c r="D21" s="20"/>
      <c r="E21" s="21"/>
      <c r="F21" s="7"/>
      <c r="G21" s="19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1"/>
      <c r="T21" s="19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1"/>
      <c r="AF21" s="53"/>
    </row>
    <row r="22" spans="1:32" x14ac:dyDescent="0.25"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32" x14ac:dyDescent="0.25">
      <c r="A23" s="45" t="s">
        <v>26</v>
      </c>
      <c r="B23" s="4"/>
      <c r="C23" s="4"/>
      <c r="D23" s="32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4"/>
      <c r="T23" s="51" t="s">
        <v>37</v>
      </c>
      <c r="U23" s="34" t="s">
        <v>13</v>
      </c>
      <c r="V23" s="34" t="s">
        <v>14</v>
      </c>
      <c r="W23" s="34" t="s">
        <v>15</v>
      </c>
      <c r="X23" s="34" t="s">
        <v>16</v>
      </c>
      <c r="Y23" s="34" t="s">
        <v>17</v>
      </c>
      <c r="Z23" s="34" t="s">
        <v>18</v>
      </c>
      <c r="AA23" s="34" t="s">
        <v>19</v>
      </c>
      <c r="AB23" s="34" t="s">
        <v>20</v>
      </c>
      <c r="AC23" s="34" t="s">
        <v>21</v>
      </c>
      <c r="AD23" s="34" t="s">
        <v>22</v>
      </c>
      <c r="AE23" s="35" t="s">
        <v>25</v>
      </c>
      <c r="AF23" s="3"/>
    </row>
    <row r="24" spans="1:32" ht="6" customHeight="1" x14ac:dyDescent="0.25">
      <c r="A24" s="6"/>
      <c r="B24" s="7"/>
      <c r="C24" s="7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8"/>
      <c r="AF24" s="53"/>
    </row>
    <row r="25" spans="1:32" x14ac:dyDescent="0.25">
      <c r="A25" s="38" t="s">
        <v>43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23" t="e">
        <f t="shared" ref="T25:AD25" ca="1" si="7">SUM(T9:T15)</f>
        <v>#NAME?</v>
      </c>
      <c r="U25" s="23" t="e">
        <f t="shared" ca="1" si="7"/>
        <v>#NAME?</v>
      </c>
      <c r="V25" s="23" t="e">
        <f t="shared" ca="1" si="7"/>
        <v>#NAME?</v>
      </c>
      <c r="W25" s="23" t="e">
        <f t="shared" ca="1" si="7"/>
        <v>#NAME?</v>
      </c>
      <c r="X25" s="23" t="e">
        <f t="shared" ca="1" si="7"/>
        <v>#NAME?</v>
      </c>
      <c r="Y25" s="23" t="e">
        <f t="shared" ca="1" si="7"/>
        <v>#NAME?</v>
      </c>
      <c r="Z25" s="23" t="e">
        <f t="shared" ca="1" si="7"/>
        <v>#NAME?</v>
      </c>
      <c r="AA25" s="23" t="e">
        <f t="shared" ca="1" si="7"/>
        <v>#NAME?</v>
      </c>
      <c r="AB25" s="23" t="e">
        <f t="shared" ca="1" si="7"/>
        <v>#NAME?</v>
      </c>
      <c r="AC25" s="23" t="e">
        <f t="shared" ca="1" si="7"/>
        <v>#NAME?</v>
      </c>
      <c r="AD25" s="23" t="e">
        <f t="shared" ca="1" si="7"/>
        <v>#NAME?</v>
      </c>
      <c r="AE25" s="24" t="e">
        <f ca="1">SUM(T25:AD25)</f>
        <v>#NAME?</v>
      </c>
      <c r="AF25" s="55" t="e">
        <f ca="1">AE25-SUM(E9:E15)</f>
        <v>#NAME?</v>
      </c>
    </row>
    <row r="26" spans="1:32" x14ac:dyDescent="0.25">
      <c r="A26" s="38" t="s">
        <v>44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23" t="e">
        <f t="shared" ref="T26:AD26" ca="1" si="8">SUM(T19:T20)</f>
        <v>#NAME?</v>
      </c>
      <c r="U26" s="23" t="e">
        <f t="shared" ca="1" si="8"/>
        <v>#NAME?</v>
      </c>
      <c r="V26" s="23" t="e">
        <f t="shared" ca="1" si="8"/>
        <v>#NAME?</v>
      </c>
      <c r="W26" s="23" t="e">
        <f t="shared" ca="1" si="8"/>
        <v>#NAME?</v>
      </c>
      <c r="X26" s="23" t="e">
        <f t="shared" ca="1" si="8"/>
        <v>#NAME?</v>
      </c>
      <c r="Y26" s="23" t="e">
        <f t="shared" ca="1" si="8"/>
        <v>#NAME?</v>
      </c>
      <c r="Z26" s="23" t="e">
        <f t="shared" ca="1" si="8"/>
        <v>#NAME?</v>
      </c>
      <c r="AA26" s="23" t="e">
        <f t="shared" ca="1" si="8"/>
        <v>#NAME?</v>
      </c>
      <c r="AB26" s="23" t="e">
        <f t="shared" ca="1" si="8"/>
        <v>#NAME?</v>
      </c>
      <c r="AC26" s="23" t="e">
        <f t="shared" ca="1" si="8"/>
        <v>#NAME?</v>
      </c>
      <c r="AD26" s="23" t="e">
        <f t="shared" ca="1" si="8"/>
        <v>#NAME?</v>
      </c>
      <c r="AE26" s="24" t="e">
        <f ca="1">SUM(T26:AD26)</f>
        <v>#NAME?</v>
      </c>
      <c r="AF26" s="55" t="e">
        <f ca="1">AE26-E19-(7*E20)</f>
        <v>#NAME?</v>
      </c>
    </row>
    <row r="27" spans="1:32" x14ac:dyDescent="0.25">
      <c r="A27" s="38" t="s">
        <v>45</v>
      </c>
      <c r="B27" s="7"/>
      <c r="C27" s="7"/>
      <c r="D27" s="7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7"/>
      <c r="T27" s="23" t="e">
        <f t="shared" ref="T27:AD27" ca="1" si="9">T26-T25</f>
        <v>#NAME?</v>
      </c>
      <c r="U27" s="23" t="e">
        <f t="shared" ca="1" si="9"/>
        <v>#NAME?</v>
      </c>
      <c r="V27" s="23" t="e">
        <f t="shared" ca="1" si="9"/>
        <v>#NAME?</v>
      </c>
      <c r="W27" s="23" t="e">
        <f t="shared" ca="1" si="9"/>
        <v>#NAME?</v>
      </c>
      <c r="X27" s="23" t="e">
        <f t="shared" ca="1" si="9"/>
        <v>#NAME?</v>
      </c>
      <c r="Y27" s="23" t="e">
        <f t="shared" ca="1" si="9"/>
        <v>#NAME?</v>
      </c>
      <c r="Z27" s="23" t="e">
        <f t="shared" ca="1" si="9"/>
        <v>#NAME?</v>
      </c>
      <c r="AA27" s="23" t="e">
        <f t="shared" ca="1" si="9"/>
        <v>#NAME?</v>
      </c>
      <c r="AB27" s="23" t="e">
        <f t="shared" ca="1" si="9"/>
        <v>#NAME?</v>
      </c>
      <c r="AC27" s="23" t="e">
        <f t="shared" ca="1" si="9"/>
        <v>#NAME?</v>
      </c>
      <c r="AD27" s="23" t="e">
        <f t="shared" ca="1" si="9"/>
        <v>#NAME?</v>
      </c>
      <c r="AE27" s="24" t="e">
        <f ca="1">SUM(U27:AD27)</f>
        <v>#NAME?</v>
      </c>
      <c r="AF27" s="56"/>
    </row>
    <row r="28" spans="1:32" x14ac:dyDescent="0.25">
      <c r="A28" s="6" t="s">
        <v>10</v>
      </c>
      <c r="B28" s="40">
        <v>0.06</v>
      </c>
      <c r="C28" s="7"/>
      <c r="D28" s="7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7"/>
      <c r="T28" s="7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4"/>
      <c r="AF28" s="56"/>
    </row>
    <row r="29" spans="1:32" x14ac:dyDescent="0.25">
      <c r="A29" s="38" t="s">
        <v>27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52">
        <f>1</f>
        <v>1</v>
      </c>
      <c r="U29" s="52">
        <f>T29/SQRT(1+B28)</f>
        <v>0.97128586235726422</v>
      </c>
      <c r="V29" s="52">
        <f>U29/(1+$B28)</f>
        <v>0.91630741731817378</v>
      </c>
      <c r="W29" s="52">
        <f t="shared" ref="W29:AD29" si="10">V29/(1+$B28)</f>
        <v>0.86444095973412616</v>
      </c>
      <c r="X29" s="52">
        <f t="shared" si="10"/>
        <v>0.81551033937181705</v>
      </c>
      <c r="Y29" s="52">
        <f t="shared" si="10"/>
        <v>0.76934937676586512</v>
      </c>
      <c r="Z29" s="52">
        <f t="shared" si="10"/>
        <v>0.72580129883572175</v>
      </c>
      <c r="AA29" s="52">
        <f t="shared" si="10"/>
        <v>0.68471820644879411</v>
      </c>
      <c r="AB29" s="52">
        <f t="shared" si="10"/>
        <v>0.64596057212150382</v>
      </c>
      <c r="AC29" s="52">
        <f t="shared" si="10"/>
        <v>0.60939676615236205</v>
      </c>
      <c r="AD29" s="52">
        <f t="shared" si="10"/>
        <v>0.57490260957770001</v>
      </c>
      <c r="AE29" s="24"/>
      <c r="AF29" s="56"/>
    </row>
    <row r="30" spans="1:32" ht="15.75" x14ac:dyDescent="0.25">
      <c r="A30" s="38" t="s">
        <v>51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23" t="e">
        <f t="shared" ref="T30:AD30" ca="1" si="11">T27*T29</f>
        <v>#NAME?</v>
      </c>
      <c r="U30" s="23" t="e">
        <f t="shared" ca="1" si="11"/>
        <v>#NAME?</v>
      </c>
      <c r="V30" s="23" t="e">
        <f t="shared" ca="1" si="11"/>
        <v>#NAME?</v>
      </c>
      <c r="W30" s="23" t="e">
        <f t="shared" ca="1" si="11"/>
        <v>#NAME?</v>
      </c>
      <c r="X30" s="23" t="e">
        <f t="shared" ca="1" si="11"/>
        <v>#NAME?</v>
      </c>
      <c r="Y30" s="23" t="e">
        <f t="shared" ca="1" si="11"/>
        <v>#NAME?</v>
      </c>
      <c r="Z30" s="23" t="e">
        <f t="shared" ca="1" si="11"/>
        <v>#NAME?</v>
      </c>
      <c r="AA30" s="23" t="e">
        <f t="shared" ca="1" si="11"/>
        <v>#NAME?</v>
      </c>
      <c r="AB30" s="23" t="e">
        <f t="shared" ca="1" si="11"/>
        <v>#NAME?</v>
      </c>
      <c r="AC30" s="23" t="e">
        <f t="shared" ca="1" si="11"/>
        <v>#NAME?</v>
      </c>
      <c r="AD30" s="23" t="e">
        <f t="shared" ca="1" si="11"/>
        <v>#NAME?</v>
      </c>
      <c r="AE30" s="44" t="e">
        <f ca="1">_xll.RiskOutput("Net Present Value (£k)")+SUM(T30:AD30)</f>
        <v>#NAME?</v>
      </c>
      <c r="AF30" s="55" t="e">
        <f ca="1">AE30-AD31</f>
        <v>#NAME?</v>
      </c>
    </row>
    <row r="31" spans="1:32" x14ac:dyDescent="0.25">
      <c r="A31" s="41" t="s">
        <v>52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23" t="e">
        <f ca="1">T30</f>
        <v>#NAME?</v>
      </c>
      <c r="U31" s="23" t="e">
        <f t="shared" ref="U31:AD31" ca="1" si="12">T31+U30</f>
        <v>#NAME?</v>
      </c>
      <c r="V31" s="23" t="e">
        <f t="shared" ca="1" si="12"/>
        <v>#NAME?</v>
      </c>
      <c r="W31" s="23" t="e">
        <f t="shared" ca="1" si="12"/>
        <v>#NAME?</v>
      </c>
      <c r="X31" s="23" t="e">
        <f t="shared" ca="1" si="12"/>
        <v>#NAME?</v>
      </c>
      <c r="Y31" s="23" t="e">
        <f t="shared" ca="1" si="12"/>
        <v>#NAME?</v>
      </c>
      <c r="Z31" s="23" t="e">
        <f t="shared" ca="1" si="12"/>
        <v>#NAME?</v>
      </c>
      <c r="AA31" s="23" t="e">
        <f t="shared" ca="1" si="12"/>
        <v>#NAME?</v>
      </c>
      <c r="AB31" s="23" t="e">
        <f t="shared" ca="1" si="12"/>
        <v>#NAME?</v>
      </c>
      <c r="AC31" s="23" t="e">
        <f t="shared" ca="1" si="12"/>
        <v>#NAME?</v>
      </c>
      <c r="AD31" s="23" t="e">
        <f t="shared" ca="1" si="12"/>
        <v>#NAME?</v>
      </c>
      <c r="AE31" s="24"/>
      <c r="AF31" s="56"/>
    </row>
    <row r="32" spans="1:32" ht="6.75" customHeight="1" x14ac:dyDescent="0.25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1"/>
      <c r="AF32" s="53"/>
    </row>
    <row r="34" spans="1:1" x14ac:dyDescent="0.25">
      <c r="A34" s="43" t="s">
        <v>28</v>
      </c>
    </row>
    <row r="35" spans="1:1" x14ac:dyDescent="0.25">
      <c r="A35" t="s">
        <v>48</v>
      </c>
    </row>
    <row r="36" spans="1:1" x14ac:dyDescent="0.25">
      <c r="A36" t="s">
        <v>38</v>
      </c>
    </row>
    <row r="37" spans="1:1" x14ac:dyDescent="0.25">
      <c r="A37" t="s">
        <v>39</v>
      </c>
    </row>
    <row r="38" spans="1:1" x14ac:dyDescent="0.25">
      <c r="A38" t="s">
        <v>40</v>
      </c>
    </row>
    <row r="39" spans="1:1" x14ac:dyDescent="0.25">
      <c r="A39" t="s">
        <v>55</v>
      </c>
    </row>
    <row r="40" spans="1:1" x14ac:dyDescent="0.25">
      <c r="A40" t="s">
        <v>49</v>
      </c>
    </row>
    <row r="41" spans="1:1" x14ac:dyDescent="0.25">
      <c r="A41" t="s">
        <v>56</v>
      </c>
    </row>
  </sheetData>
  <mergeCells count="2">
    <mergeCell ref="B7:E7"/>
    <mergeCell ref="B17:E17"/>
  </mergeCells>
  <conditionalFormatting sqref="AF9">
    <cfRule type="cellIs" dxfId="5" priority="8" operator="notEqual">
      <formula>0</formula>
    </cfRule>
  </conditionalFormatting>
  <conditionalFormatting sqref="AF26">
    <cfRule type="cellIs" dxfId="4" priority="5" operator="notEqual">
      <formula>0</formula>
    </cfRule>
  </conditionalFormatting>
  <conditionalFormatting sqref="AF20">
    <cfRule type="cellIs" dxfId="3" priority="6" operator="notEqual">
      <formula>0</formula>
    </cfRule>
  </conditionalFormatting>
  <conditionalFormatting sqref="R9">
    <cfRule type="cellIs" dxfId="2" priority="4" operator="notEqual">
      <formula>1</formula>
    </cfRule>
  </conditionalFormatting>
  <conditionalFormatting sqref="R20">
    <cfRule type="cellIs" dxfId="1" priority="2" operator="notEqual">
      <formula>7</formula>
    </cfRule>
  </conditionalFormatting>
  <conditionalFormatting sqref="AF30 AF25 AF19 AF10:AF15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Packager Shell Object" shapeId="4128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323850</xdr:colOff>
                <xdr:row>2</xdr:row>
                <xdr:rowOff>133350</xdr:rowOff>
              </to>
            </anchor>
          </objectPr>
        </oleObject>
      </mc:Choice>
      <mc:Fallback>
        <oleObject progId="Packager Shell Object" shapeId="4128" r:id="rId4"/>
      </mc:Fallback>
    </mc:AlternateContent>
    <mc:AlternateContent xmlns:mc="http://schemas.openxmlformats.org/markup-compatibility/2006">
      <mc:Choice Requires="x14">
        <oleObject progId="Packager Shell Object" shapeId="4130" r:id="rId6">
          <objectPr defaultSiz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95250</xdr:colOff>
                <xdr:row>2</xdr:row>
                <xdr:rowOff>133350</xdr:rowOff>
              </to>
            </anchor>
          </objectPr>
        </oleObject>
      </mc:Choice>
      <mc:Fallback>
        <oleObject progId="Packager Shell Object" shapeId="413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Model 5.2 - @RISK for Excel</vt:lpstr>
      <vt:lpstr>ModelRiskSYS1</vt:lpstr>
      <vt:lpstr>NewMatrix1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default</cp:lastModifiedBy>
  <dcterms:created xsi:type="dcterms:W3CDTF">2015-01-17T12:17:29Z</dcterms:created>
  <dcterms:modified xsi:type="dcterms:W3CDTF">2016-03-18T11:11:02Z</dcterms:modified>
</cp:coreProperties>
</file>